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515" windowHeight="7755"/>
  </bookViews>
  <sheets>
    <sheet name="Log-Log" sheetId="1" r:id="rId1"/>
    <sheet name="t Values" sheetId="2" r:id="rId2"/>
  </sheets>
  <calcPr calcId="125725" concurrentCalc="0"/>
  <fileRecoveryPr repairLoad="1"/>
</workbook>
</file>

<file path=xl/calcChain.xml><?xml version="1.0" encoding="utf-8"?>
<calcChain xmlns="http://schemas.openxmlformats.org/spreadsheetml/2006/main">
  <c r="M29" i="1"/>
  <c r="M28"/>
  <c r="E40"/>
  <c r="L40"/>
  <c r="T40"/>
  <c r="G40"/>
  <c r="H40"/>
  <c r="O40"/>
  <c r="Q40"/>
  <c r="S40"/>
  <c r="P40"/>
  <c r="R40"/>
  <c r="F7"/>
  <c r="F8"/>
  <c r="F9"/>
  <c r="F10"/>
  <c r="F11"/>
  <c r="F12"/>
  <c r="F13"/>
  <c r="F14"/>
  <c r="F16"/>
  <c r="I7"/>
  <c r="J7"/>
  <c r="I8"/>
  <c r="J8"/>
  <c r="I9"/>
  <c r="J9"/>
  <c r="I10"/>
  <c r="J10"/>
  <c r="I11"/>
  <c r="J11"/>
  <c r="I12"/>
  <c r="J12"/>
  <c r="I13"/>
  <c r="J13"/>
  <c r="I14"/>
  <c r="J14"/>
  <c r="J16"/>
  <c r="E7"/>
  <c r="E8"/>
  <c r="E9"/>
  <c r="E10"/>
  <c r="E11"/>
  <c r="E12"/>
  <c r="E13"/>
  <c r="E14"/>
  <c r="E16"/>
  <c r="G7"/>
  <c r="K7"/>
  <c r="G8"/>
  <c r="K8"/>
  <c r="G9"/>
  <c r="K9"/>
  <c r="G10"/>
  <c r="K10"/>
  <c r="G11"/>
  <c r="K11"/>
  <c r="G12"/>
  <c r="K12"/>
  <c r="G13"/>
  <c r="K13"/>
  <c r="G14"/>
  <c r="K14"/>
  <c r="K16"/>
  <c r="H7"/>
  <c r="H8"/>
  <c r="H9"/>
  <c r="H10"/>
  <c r="H11"/>
  <c r="H12"/>
  <c r="H13"/>
  <c r="H14"/>
  <c r="H16"/>
  <c r="K19"/>
  <c r="Q19"/>
  <c r="Q20"/>
  <c r="E39"/>
  <c r="K20"/>
  <c r="L39"/>
  <c r="T39"/>
  <c r="G39"/>
  <c r="H39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N16"/>
  <c r="Q18"/>
  <c r="O39"/>
  <c r="Q39"/>
  <c r="S39"/>
  <c r="P39"/>
  <c r="R39"/>
  <c r="E38"/>
  <c r="L38"/>
  <c r="T38"/>
  <c r="G38"/>
  <c r="H38"/>
  <c r="O38"/>
  <c r="Q38"/>
  <c r="S38"/>
  <c r="P38"/>
  <c r="R38"/>
  <c r="M24"/>
  <c r="E37"/>
  <c r="L37"/>
  <c r="T37"/>
  <c r="T14"/>
  <c r="T13"/>
  <c r="T12"/>
  <c r="T11"/>
  <c r="T10"/>
  <c r="T9"/>
  <c r="T8"/>
  <c r="T7"/>
  <c r="G37"/>
  <c r="H37"/>
  <c r="O37"/>
  <c r="Q37"/>
  <c r="P37"/>
  <c r="S37"/>
  <c r="R37"/>
  <c r="O14"/>
  <c r="O13"/>
  <c r="O12"/>
  <c r="O11"/>
  <c r="O10"/>
  <c r="O9"/>
  <c r="O8"/>
  <c r="O7"/>
  <c r="Q14"/>
  <c r="S14"/>
  <c r="P14"/>
  <c r="R14"/>
  <c r="Q13"/>
  <c r="S13"/>
  <c r="P13"/>
  <c r="R13"/>
  <c r="Q12"/>
  <c r="S12"/>
  <c r="P12"/>
  <c r="R12"/>
  <c r="Q11"/>
  <c r="S11"/>
  <c r="P11"/>
  <c r="R11"/>
  <c r="Q10"/>
  <c r="S10"/>
  <c r="P10"/>
  <c r="R10"/>
  <c r="Q9"/>
  <c r="S9"/>
  <c r="P9"/>
  <c r="R9"/>
  <c r="Q8"/>
  <c r="S8"/>
  <c r="P8"/>
  <c r="R8"/>
  <c r="Q7"/>
  <c r="S7"/>
  <c r="P7"/>
  <c r="R7"/>
</calcChain>
</file>

<file path=xl/sharedStrings.xml><?xml version="1.0" encoding="utf-8"?>
<sst xmlns="http://schemas.openxmlformats.org/spreadsheetml/2006/main" count="72" uniqueCount="58">
  <si>
    <t>Co(ppm)</t>
  </si>
  <si>
    <t>tb(min)</t>
  </si>
  <si>
    <t>Exptl</t>
  </si>
  <si>
    <t>log(Co)</t>
  </si>
  <si>
    <t>Res(y)</t>
  </si>
  <si>
    <t>Squared</t>
  </si>
  <si>
    <t>x</t>
  </si>
  <si>
    <t>y</t>
  </si>
  <si>
    <t>Average y</t>
  </si>
  <si>
    <t>Average x</t>
  </si>
  <si>
    <t>Sum</t>
  </si>
  <si>
    <t>x-Avg(x)</t>
  </si>
  <si>
    <t>= Sxx</t>
  </si>
  <si>
    <t>[x-Avg(x)]*</t>
  </si>
  <si>
    <t>[y-Avg(y)]</t>
  </si>
  <si>
    <t>y-Avg(y)</t>
  </si>
  <si>
    <t>=Sxy</t>
  </si>
  <si>
    <t>y=a+bx</t>
  </si>
  <si>
    <t>b = Sxy/Sxx =</t>
  </si>
  <si>
    <t>a = Avg(y)-b*Avg(x)=</t>
  </si>
  <si>
    <t>N =</t>
  </si>
  <si>
    <t>y-y(calc)</t>
  </si>
  <si>
    <t>y(calc)</t>
  </si>
  <si>
    <t>Variance</t>
  </si>
  <si>
    <t>= Syy</t>
  </si>
  <si>
    <t xml:space="preserve">Variance of y about the fitted line= </t>
  </si>
  <si>
    <t>Alt calc =</t>
  </si>
  <si>
    <t>Variance y(calc) = Variance*[1/N + ((x-Avg(x))^2)/Sxx)]</t>
  </si>
  <si>
    <t>y(calc)= a + bx for best fit line (predicted mean value)</t>
  </si>
  <si>
    <t>log(t)</t>
  </si>
  <si>
    <t>log(t) max</t>
  </si>
  <si>
    <t>log(t) min</t>
  </si>
  <si>
    <t>t min</t>
  </si>
  <si>
    <t>t max</t>
  </si>
  <si>
    <t>95% Confidence Range for N = 8</t>
  </si>
  <si>
    <t>Extrapolations</t>
  </si>
  <si>
    <t>Square Root</t>
  </si>
  <si>
    <t>at y(calc)</t>
  </si>
  <si>
    <t>t calc</t>
  </si>
  <si>
    <t>by Gerry O. Wood, January 2015</t>
  </si>
  <si>
    <t>Extrapolating and Interpolating Apparently Linear Correlations of log(Cartridge Breakthrough Time) vs. log(Challenge Concentration) with 95% Confidence Limits</t>
  </si>
  <si>
    <t>uses Student's t(N-2) value =</t>
  </si>
  <si>
    <t>95% Confidence for N =</t>
  </si>
  <si>
    <t>Inputs in Bold Black</t>
  </si>
  <si>
    <t>Outputs in Red</t>
  </si>
  <si>
    <t>Data Sets</t>
  </si>
  <si>
    <t>Standard Deviation of Fit = Sqrt(Variance)=</t>
  </si>
  <si>
    <t xml:space="preserve"> This will likely not be true if the adsorption mechanism changes at other concentrations.</t>
  </si>
  <si>
    <t>Important Note: Extrapolations assume that the correlation continues to be linear beyond the experimental range.</t>
  </si>
  <si>
    <t>R = Sxy/SQRT(Sxx*Syy)=</t>
  </si>
  <si>
    <t>Correlation Coefficient R^2 =</t>
  </si>
  <si>
    <t>(see next spreadsheet page)</t>
  </si>
  <si>
    <t>Std Dev</t>
  </si>
  <si>
    <t>Student t-Distribution Values for 95% Confidence Limits</t>
  </si>
  <si>
    <t>Freedom</t>
  </si>
  <si>
    <t>n</t>
  </si>
  <si>
    <t>Degrees of</t>
  </si>
  <si>
    <t>t Values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</si>
</sst>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6571150481189849"/>
                  <c:y val="0.1111176727909011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y = -0.7993x + 4.9965
R² = 0.9936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'Log-Log'!$E$7:$E$14</c:f>
              <c:numCache>
                <c:formatCode>General</c:formatCode>
                <c:ptCount val="8"/>
                <c:pt idx="0">
                  <c:v>3.7781512503836434</c:v>
                </c:pt>
                <c:pt idx="1">
                  <c:v>3.7781512503836434</c:v>
                </c:pt>
                <c:pt idx="2">
                  <c:v>3.4771212547196626</c:v>
                </c:pt>
                <c:pt idx="3">
                  <c:v>3.4771212547196626</c:v>
                </c:pt>
                <c:pt idx="4">
                  <c:v>3.1760912590556813</c:v>
                </c:pt>
                <c:pt idx="5">
                  <c:v>3.1760912590556813</c:v>
                </c:pt>
                <c:pt idx="6">
                  <c:v>2.8750612633917001</c:v>
                </c:pt>
                <c:pt idx="7">
                  <c:v>2.8750612633917001</c:v>
                </c:pt>
              </c:numCache>
            </c:numRef>
          </c:xVal>
          <c:yVal>
            <c:numRef>
              <c:f>'Log-Log'!$F$7:$F$14</c:f>
              <c:numCache>
                <c:formatCode>General</c:formatCode>
                <c:ptCount val="8"/>
                <c:pt idx="0">
                  <c:v>2</c:v>
                </c:pt>
                <c:pt idx="1">
                  <c:v>1.954242509439325</c:v>
                </c:pt>
                <c:pt idx="2">
                  <c:v>2.1903316981702914</c:v>
                </c:pt>
                <c:pt idx="3">
                  <c:v>2.2430380486862944</c:v>
                </c:pt>
                <c:pt idx="4">
                  <c:v>2.4771212547196626</c:v>
                </c:pt>
                <c:pt idx="5">
                  <c:v>2.4393326938302629</c:v>
                </c:pt>
                <c:pt idx="6">
                  <c:v>2.6812412373755872</c:v>
                </c:pt>
                <c:pt idx="7">
                  <c:v>2.716003343634799</c:v>
                </c:pt>
              </c:numCache>
            </c:numRef>
          </c:yVal>
        </c:ser>
        <c:axId val="46063616"/>
        <c:axId val="46065536"/>
      </c:scatterChart>
      <c:valAx>
        <c:axId val="46063616"/>
        <c:scaling>
          <c:orientation val="minMax"/>
          <c:min val="2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log(Co)</a:t>
                </a:r>
              </a:p>
            </c:rich>
          </c:tx>
          <c:layout/>
        </c:title>
        <c:numFmt formatCode="General" sourceLinked="1"/>
        <c:tickLblPos val="nextTo"/>
        <c:crossAx val="46065536"/>
        <c:crosses val="autoZero"/>
        <c:crossBetween val="midCat"/>
      </c:valAx>
      <c:valAx>
        <c:axId val="46065536"/>
        <c:scaling>
          <c:orientation val="minMax"/>
          <c:min val="1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log(tb)</a:t>
                </a:r>
              </a:p>
            </c:rich>
          </c:tx>
          <c:layout/>
        </c:title>
        <c:numFmt formatCode="General" sourceLinked="1"/>
        <c:tickLblPos val="nextTo"/>
        <c:crossAx val="4606361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20</xdr:row>
      <xdr:rowOff>28575</xdr:rowOff>
    </xdr:from>
    <xdr:to>
      <xdr:col>8</xdr:col>
      <xdr:colOff>342900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A4" workbookViewId="0">
      <selection activeCell="L31" sqref="L31"/>
    </sheetView>
  </sheetViews>
  <sheetFormatPr defaultRowHeight="15"/>
  <cols>
    <col min="5" max="5" width="9.85546875" customWidth="1"/>
    <col min="6" max="6" width="10.140625" customWidth="1"/>
    <col min="7" max="7" width="12.42578125" customWidth="1"/>
    <col min="10" max="10" width="11" customWidth="1"/>
    <col min="11" max="11" width="10.7109375" customWidth="1"/>
    <col min="12" max="12" width="10.28515625" customWidth="1"/>
    <col min="13" max="13" width="12" bestFit="1" customWidth="1"/>
    <col min="16" max="16" width="10.42578125" customWidth="1"/>
    <col min="17" max="17" width="10.5703125" customWidth="1"/>
    <col min="18" max="18" width="6.85546875" style="7" customWidth="1"/>
    <col min="19" max="20" width="9.140625" style="7"/>
  </cols>
  <sheetData>
    <row r="1" spans="1:20">
      <c r="A1" t="s">
        <v>40</v>
      </c>
    </row>
    <row r="2" spans="1:20">
      <c r="A2" t="s">
        <v>39</v>
      </c>
    </row>
    <row r="3" spans="1:20">
      <c r="A3" s="1" t="s">
        <v>43</v>
      </c>
      <c r="B3" s="1"/>
    </row>
    <row r="4" spans="1:20">
      <c r="A4" s="7" t="s">
        <v>44</v>
      </c>
      <c r="B4" s="7"/>
      <c r="O4" t="s">
        <v>36</v>
      </c>
    </row>
    <row r="5" spans="1:20">
      <c r="B5" t="s">
        <v>45</v>
      </c>
      <c r="C5" t="s">
        <v>2</v>
      </c>
      <c r="D5" t="s">
        <v>2</v>
      </c>
      <c r="E5" t="s">
        <v>6</v>
      </c>
      <c r="F5" t="s">
        <v>7</v>
      </c>
      <c r="H5" t="s">
        <v>11</v>
      </c>
      <c r="J5" t="s">
        <v>15</v>
      </c>
      <c r="K5" t="s">
        <v>13</v>
      </c>
      <c r="L5" t="s">
        <v>17</v>
      </c>
      <c r="M5" t="s">
        <v>4</v>
      </c>
      <c r="N5" t="s">
        <v>4</v>
      </c>
      <c r="O5" t="s">
        <v>23</v>
      </c>
      <c r="P5" t="s">
        <v>34</v>
      </c>
    </row>
    <row r="6" spans="1:20">
      <c r="B6" t="s">
        <v>20</v>
      </c>
      <c r="C6" t="s">
        <v>0</v>
      </c>
      <c r="D6" t="s">
        <v>1</v>
      </c>
      <c r="E6" t="s">
        <v>3</v>
      </c>
      <c r="F6" t="s">
        <v>29</v>
      </c>
      <c r="G6" t="s">
        <v>11</v>
      </c>
      <c r="H6" t="s">
        <v>5</v>
      </c>
      <c r="I6" t="s">
        <v>15</v>
      </c>
      <c r="J6" t="s">
        <v>5</v>
      </c>
      <c r="K6" t="s">
        <v>14</v>
      </c>
      <c r="L6" t="s">
        <v>22</v>
      </c>
      <c r="M6" t="s">
        <v>21</v>
      </c>
      <c r="N6" t="s">
        <v>5</v>
      </c>
      <c r="O6" t="s">
        <v>37</v>
      </c>
      <c r="P6" t="s">
        <v>31</v>
      </c>
      <c r="Q6" s="3" t="s">
        <v>30</v>
      </c>
      <c r="R6" s="6" t="s">
        <v>32</v>
      </c>
      <c r="S6" s="6" t="s">
        <v>33</v>
      </c>
      <c r="T6" s="6" t="s">
        <v>38</v>
      </c>
    </row>
    <row r="7" spans="1:20">
      <c r="B7" s="5">
        <v>8</v>
      </c>
      <c r="C7" s="1">
        <v>6000</v>
      </c>
      <c r="D7" s="1">
        <v>100</v>
      </c>
      <c r="E7">
        <f>LOG10(C7)</f>
        <v>3.7781512503836434</v>
      </c>
      <c r="F7">
        <f t="shared" ref="F7:F14" si="0">LOG10(D7)</f>
        <v>2</v>
      </c>
      <c r="G7">
        <f t="shared" ref="G7:G14" si="1">E7-E$16</f>
        <v>0.45154499349597144</v>
      </c>
      <c r="H7">
        <f>G7*G7</f>
        <v>0.20389288115127688</v>
      </c>
      <c r="I7">
        <f t="shared" ref="I7:I14" si="2">F7-F$16</f>
        <v>-0.33766384823202777</v>
      </c>
      <c r="J7">
        <f>I7*I7</f>
        <v>0.11401687440286189</v>
      </c>
      <c r="K7">
        <f t="shared" ref="K7:K14" si="3">G7*I7</f>
        <v>-0.15247042015375567</v>
      </c>
      <c r="L7">
        <f t="shared" ref="L7:L14" si="4">$K$19*E7+$K$20</f>
        <v>1.9767570670015391</v>
      </c>
      <c r="M7">
        <f t="shared" ref="M7:M14" si="5">F7-L7</f>
        <v>2.3242932998460919E-2</v>
      </c>
      <c r="N7">
        <f t="shared" ref="N7:N14" si="6">M7*M7</f>
        <v>5.4023393437094345E-4</v>
      </c>
      <c r="O7">
        <f xml:space="preserve"> SQRT($Q$18*(1/$B$7+H7/$H$16))</f>
        <v>1.4800777443563536E-2</v>
      </c>
      <c r="P7" s="2">
        <f t="shared" ref="P7:P14" si="7">L7-$M$25*O7</f>
        <v>1.9405395645971391</v>
      </c>
      <c r="Q7" s="2">
        <f t="shared" ref="Q7:Q14" si="8">L7+$M$25*O7</f>
        <v>2.0129745694059391</v>
      </c>
      <c r="R7" s="6">
        <f>10^P7</f>
        <v>87.20463418328292</v>
      </c>
      <c r="S7" s="6">
        <f>10^Q7</f>
        <v>103.03257868083809</v>
      </c>
      <c r="T7" s="6">
        <f>10^L7</f>
        <v>94.788809111744825</v>
      </c>
    </row>
    <row r="8" spans="1:20">
      <c r="C8" s="1">
        <v>6000</v>
      </c>
      <c r="D8" s="1">
        <v>90</v>
      </c>
      <c r="E8">
        <f t="shared" ref="E8:E14" si="9">LOG10(C8)</f>
        <v>3.7781512503836434</v>
      </c>
      <c r="F8">
        <f t="shared" si="0"/>
        <v>1.954242509439325</v>
      </c>
      <c r="G8">
        <f t="shared" si="1"/>
        <v>0.45154499349597144</v>
      </c>
      <c r="H8">
        <f t="shared" ref="H8:J14" si="10">G8*G8</f>
        <v>0.20389288115127688</v>
      </c>
      <c r="I8">
        <f t="shared" si="2"/>
        <v>-0.38342133879270279</v>
      </c>
      <c r="J8">
        <f t="shared" si="10"/>
        <v>0.14701192304158858</v>
      </c>
      <c r="K8">
        <f t="shared" si="3"/>
        <v>-0.17313198593136764</v>
      </c>
      <c r="L8">
        <f t="shared" si="4"/>
        <v>1.9767570670015391</v>
      </c>
      <c r="M8">
        <f t="shared" si="5"/>
        <v>-2.2514557562214099E-2</v>
      </c>
      <c r="N8">
        <f t="shared" si="6"/>
        <v>5.0690530222225209E-4</v>
      </c>
      <c r="O8">
        <f xml:space="preserve"> SQRT($Q$18*(1/$B$7+H8/$H$16))</f>
        <v>1.4800777443563536E-2</v>
      </c>
      <c r="P8" s="2">
        <f t="shared" si="7"/>
        <v>1.9405395645971391</v>
      </c>
      <c r="Q8" s="2">
        <f t="shared" si="8"/>
        <v>2.0129745694059391</v>
      </c>
      <c r="R8" s="6">
        <f t="shared" ref="R8:R14" si="11">10^P8</f>
        <v>87.20463418328292</v>
      </c>
      <c r="S8" s="6">
        <f t="shared" ref="S8:S14" si="12">10^Q8</f>
        <v>103.03257868083809</v>
      </c>
      <c r="T8" s="6">
        <f t="shared" ref="T8:T14" si="13">10^L8</f>
        <v>94.788809111744825</v>
      </c>
    </row>
    <row r="9" spans="1:20">
      <c r="C9" s="1">
        <v>3000</v>
      </c>
      <c r="D9" s="1">
        <v>155</v>
      </c>
      <c r="E9">
        <f t="shared" si="9"/>
        <v>3.4771212547196626</v>
      </c>
      <c r="F9">
        <f t="shared" si="0"/>
        <v>2.1903316981702914</v>
      </c>
      <c r="G9">
        <f t="shared" si="1"/>
        <v>0.15051499783199063</v>
      </c>
      <c r="H9">
        <f t="shared" si="10"/>
        <v>2.2654764572364143E-2</v>
      </c>
      <c r="I9">
        <f t="shared" si="2"/>
        <v>-0.14733215006173639</v>
      </c>
      <c r="J9">
        <f t="shared" si="10"/>
        <v>2.170676244181401E-2</v>
      </c>
      <c r="K9">
        <f t="shared" si="3"/>
        <v>-2.2175698247124769E-2</v>
      </c>
      <c r="L9">
        <f t="shared" si="4"/>
        <v>2.2173615878218649</v>
      </c>
      <c r="M9">
        <f t="shared" si="5"/>
        <v>-2.7029889651573491E-2</v>
      </c>
      <c r="N9">
        <f t="shared" si="6"/>
        <v>7.3061493457623973E-4</v>
      </c>
      <c r="O9">
        <f xml:space="preserve"> SQRT($Q$18*(1/$B$7+H9/$H$16))</f>
        <v>9.6893832827607031E-3</v>
      </c>
      <c r="P9" s="2">
        <f t="shared" si="7"/>
        <v>2.1936516669289494</v>
      </c>
      <c r="Q9" s="2">
        <f t="shared" si="8"/>
        <v>2.2410715087147803</v>
      </c>
      <c r="R9" s="6">
        <f t="shared" si="11"/>
        <v>156.18943968851457</v>
      </c>
      <c r="S9" s="6">
        <f t="shared" si="12"/>
        <v>174.20936940419085</v>
      </c>
      <c r="T9" s="6">
        <f t="shared" si="13"/>
        <v>164.95352010711986</v>
      </c>
    </row>
    <row r="10" spans="1:20">
      <c r="C10" s="1">
        <v>3000</v>
      </c>
      <c r="D10" s="1">
        <v>175</v>
      </c>
      <c r="E10">
        <f t="shared" si="9"/>
        <v>3.4771212547196626</v>
      </c>
      <c r="F10">
        <f t="shared" si="0"/>
        <v>2.2430380486862944</v>
      </c>
      <c r="G10">
        <f t="shared" si="1"/>
        <v>0.15051499783199063</v>
      </c>
      <c r="H10">
        <f t="shared" si="10"/>
        <v>2.2654764572364143E-2</v>
      </c>
      <c r="I10">
        <f t="shared" si="2"/>
        <v>-9.4625799545733358E-2</v>
      </c>
      <c r="J10">
        <f t="shared" si="10"/>
        <v>8.9540419396693105E-3</v>
      </c>
      <c r="K10">
        <f t="shared" si="3"/>
        <v>-1.4242602013476435E-2</v>
      </c>
      <c r="L10">
        <f t="shared" si="4"/>
        <v>2.2173615878218649</v>
      </c>
      <c r="M10">
        <f t="shared" si="5"/>
        <v>2.567646086442954E-2</v>
      </c>
      <c r="N10">
        <f t="shared" si="6"/>
        <v>6.5928064252258173E-4</v>
      </c>
      <c r="O10">
        <f xml:space="preserve"> SQRT($Q$18*(1/$B$7+H10/$H$16))</f>
        <v>9.6893832827607031E-3</v>
      </c>
      <c r="P10" s="2">
        <f t="shared" si="7"/>
        <v>2.1936516669289494</v>
      </c>
      <c r="Q10" s="2">
        <f t="shared" si="8"/>
        <v>2.2410715087147803</v>
      </c>
      <c r="R10" s="6">
        <f t="shared" si="11"/>
        <v>156.18943968851457</v>
      </c>
      <c r="S10" s="6">
        <f t="shared" si="12"/>
        <v>174.20936940419085</v>
      </c>
      <c r="T10" s="6">
        <f t="shared" si="13"/>
        <v>164.95352010711986</v>
      </c>
    </row>
    <row r="11" spans="1:20">
      <c r="C11" s="1">
        <v>1500</v>
      </c>
      <c r="D11" s="1">
        <v>300</v>
      </c>
      <c r="E11">
        <f t="shared" si="9"/>
        <v>3.1760912590556813</v>
      </c>
      <c r="F11">
        <f t="shared" si="0"/>
        <v>2.4771212547196626</v>
      </c>
      <c r="G11">
        <f t="shared" si="1"/>
        <v>-0.15051499783199063</v>
      </c>
      <c r="H11">
        <f t="shared" si="10"/>
        <v>2.2654764572364143E-2</v>
      </c>
      <c r="I11">
        <f t="shared" si="2"/>
        <v>0.13945740648763483</v>
      </c>
      <c r="J11">
        <f t="shared" si="10"/>
        <v>1.9448368224257412E-2</v>
      </c>
      <c r="K11">
        <f t="shared" si="3"/>
        <v>-2.0990431235141393E-2</v>
      </c>
      <c r="L11">
        <f t="shared" si="4"/>
        <v>2.4579661086421911</v>
      </c>
      <c r="M11">
        <f t="shared" si="5"/>
        <v>1.9155146077471485E-2</v>
      </c>
      <c r="N11">
        <f t="shared" si="6"/>
        <v>3.6691962124927121E-4</v>
      </c>
      <c r="O11">
        <f xml:space="preserve"> SQRT($Q$18*(1/$B$7+H11/$H$16))</f>
        <v>9.6893832827607031E-3</v>
      </c>
      <c r="P11" s="2">
        <f t="shared" si="7"/>
        <v>2.4342561877492757</v>
      </c>
      <c r="Q11" s="2">
        <f t="shared" si="8"/>
        <v>2.4816760295351066</v>
      </c>
      <c r="R11" s="6">
        <f t="shared" si="11"/>
        <v>271.80421530358586</v>
      </c>
      <c r="S11" s="6">
        <f t="shared" si="12"/>
        <v>303.16288376390514</v>
      </c>
      <c r="T11" s="6">
        <f t="shared" si="13"/>
        <v>287.05565615507481</v>
      </c>
    </row>
    <row r="12" spans="1:20">
      <c r="C12" s="1">
        <v>1500</v>
      </c>
      <c r="D12" s="1">
        <v>275</v>
      </c>
      <c r="E12">
        <f t="shared" si="9"/>
        <v>3.1760912590556813</v>
      </c>
      <c r="F12">
        <f t="shared" si="0"/>
        <v>2.4393326938302629</v>
      </c>
      <c r="G12">
        <f t="shared" si="1"/>
        <v>-0.15051499783199063</v>
      </c>
      <c r="H12">
        <f t="shared" si="10"/>
        <v>2.2654764572364143E-2</v>
      </c>
      <c r="I12">
        <f t="shared" si="2"/>
        <v>0.10166884559823508</v>
      </c>
      <c r="J12">
        <f t="shared" si="10"/>
        <v>1.0336554165277765E-2</v>
      </c>
      <c r="K12">
        <f t="shared" si="3"/>
        <v>-1.5302686074799343E-2</v>
      </c>
      <c r="L12">
        <f t="shared" si="4"/>
        <v>2.4579661086421911</v>
      </c>
      <c r="M12">
        <f t="shared" si="5"/>
        <v>-1.8633414811928262E-2</v>
      </c>
      <c r="N12">
        <f t="shared" si="6"/>
        <v>3.4720414755338752E-4</v>
      </c>
      <c r="O12">
        <f xml:space="preserve"> SQRT($Q$18*(1/$B$7+H12/$H$16))</f>
        <v>9.6893832827607031E-3</v>
      </c>
      <c r="P12" s="2">
        <f t="shared" si="7"/>
        <v>2.4342561877492757</v>
      </c>
      <c r="Q12" s="2">
        <f t="shared" si="8"/>
        <v>2.4816760295351066</v>
      </c>
      <c r="R12" s="6">
        <f t="shared" si="11"/>
        <v>271.80421530358586</v>
      </c>
      <c r="S12" s="6">
        <f t="shared" si="12"/>
        <v>303.16288376390514</v>
      </c>
      <c r="T12" s="6">
        <f t="shared" si="13"/>
        <v>287.05565615507481</v>
      </c>
    </row>
    <row r="13" spans="1:20">
      <c r="C13" s="1">
        <v>750</v>
      </c>
      <c r="D13" s="1">
        <v>480</v>
      </c>
      <c r="E13">
        <f t="shared" si="9"/>
        <v>2.8750612633917001</v>
      </c>
      <c r="F13">
        <f t="shared" si="0"/>
        <v>2.6812412373755872</v>
      </c>
      <c r="G13">
        <f t="shared" si="1"/>
        <v>-0.45154499349597188</v>
      </c>
      <c r="H13">
        <f t="shared" si="10"/>
        <v>0.20389288115127729</v>
      </c>
      <c r="I13">
        <f t="shared" si="2"/>
        <v>0.3435773891435594</v>
      </c>
      <c r="J13">
        <f t="shared" si="10"/>
        <v>0.11804542233070485</v>
      </c>
      <c r="K13">
        <f t="shared" si="3"/>
        <v>-0.15514064994619153</v>
      </c>
      <c r="L13">
        <f t="shared" si="4"/>
        <v>2.6985706294625174</v>
      </c>
      <c r="M13">
        <f t="shared" si="5"/>
        <v>-1.7329392086930184E-2</v>
      </c>
      <c r="N13">
        <f t="shared" si="6"/>
        <v>3.0030783010255851E-4</v>
      </c>
      <c r="O13">
        <f xml:space="preserve"> SQRT($Q$18*(1/$B$7+H13/$H$16))</f>
        <v>1.4800777443563546E-2</v>
      </c>
      <c r="P13" s="2">
        <f t="shared" si="7"/>
        <v>2.6623531270581173</v>
      </c>
      <c r="Q13" s="2">
        <f t="shared" si="8"/>
        <v>2.7347881318669174</v>
      </c>
      <c r="R13" s="6">
        <f t="shared" si="11"/>
        <v>459.57154092121084</v>
      </c>
      <c r="S13" s="6">
        <f t="shared" si="12"/>
        <v>542.98537449189587</v>
      </c>
      <c r="T13" s="6">
        <f t="shared" si="13"/>
        <v>499.54041403366091</v>
      </c>
    </row>
    <row r="14" spans="1:20">
      <c r="C14" s="1">
        <v>750</v>
      </c>
      <c r="D14" s="1">
        <v>520</v>
      </c>
      <c r="E14">
        <f t="shared" si="9"/>
        <v>2.8750612633917001</v>
      </c>
      <c r="F14">
        <f t="shared" si="0"/>
        <v>2.716003343634799</v>
      </c>
      <c r="G14">
        <f t="shared" si="1"/>
        <v>-0.45154499349597188</v>
      </c>
      <c r="H14">
        <f t="shared" si="10"/>
        <v>0.20389288115127729</v>
      </c>
      <c r="I14">
        <f t="shared" si="2"/>
        <v>0.37833949540277123</v>
      </c>
      <c r="J14">
        <f t="shared" si="10"/>
        <v>0.14314077378162354</v>
      </c>
      <c r="K14">
        <f t="shared" si="3"/>
        <v>-0.17083730499091362</v>
      </c>
      <c r="L14">
        <f t="shared" si="4"/>
        <v>2.6985706294625174</v>
      </c>
      <c r="M14">
        <f t="shared" si="5"/>
        <v>1.7432714172281649E-2</v>
      </c>
      <c r="N14">
        <f t="shared" si="6"/>
        <v>3.0389952341246945E-4</v>
      </c>
      <c r="O14">
        <f xml:space="preserve"> SQRT($Q$18*(1/$B$7+H14/$H$16))</f>
        <v>1.4800777443563546E-2</v>
      </c>
      <c r="P14" s="2">
        <f t="shared" si="7"/>
        <v>2.6623531270581173</v>
      </c>
      <c r="Q14" s="2">
        <f t="shared" si="8"/>
        <v>2.7347881318669174</v>
      </c>
      <c r="R14" s="6">
        <f t="shared" si="11"/>
        <v>459.57154092121084</v>
      </c>
      <c r="S14" s="6">
        <f t="shared" si="12"/>
        <v>542.98537449189587</v>
      </c>
      <c r="T14" s="6">
        <f t="shared" si="13"/>
        <v>499.54041403366091</v>
      </c>
    </row>
    <row r="15" spans="1:20">
      <c r="E15" t="s">
        <v>9</v>
      </c>
      <c r="F15" s="2" t="s">
        <v>8</v>
      </c>
      <c r="H15" t="s">
        <v>10</v>
      </c>
      <c r="J15" t="s">
        <v>10</v>
      </c>
      <c r="K15" t="s">
        <v>10</v>
      </c>
      <c r="N15" t="s">
        <v>10</v>
      </c>
    </row>
    <row r="16" spans="1:20">
      <c r="E16">
        <f>AVERAGE(E7:E14)</f>
        <v>3.326606256887672</v>
      </c>
      <c r="F16">
        <f>AVERAGE(F7:F14)</f>
        <v>2.3376638482320278</v>
      </c>
      <c r="H16">
        <f>SUM(H7:H14)</f>
        <v>0.90619058289456489</v>
      </c>
      <c r="J16">
        <f>SUM(J7:J14)</f>
        <v>0.58266072032779737</v>
      </c>
      <c r="K16">
        <f>SUM(K7:K14)</f>
        <v>-0.72429177859277039</v>
      </c>
      <c r="N16">
        <f>SUM(N7:N14)</f>
        <v>3.755365936009703E-3</v>
      </c>
    </row>
    <row r="17" spans="8:17">
      <c r="H17" s="2" t="s">
        <v>12</v>
      </c>
      <c r="J17" s="2" t="s">
        <v>24</v>
      </c>
      <c r="K17" s="2" t="s">
        <v>16</v>
      </c>
      <c r="N17" s="2"/>
    </row>
    <row r="18" spans="8:17">
      <c r="M18" t="s">
        <v>25</v>
      </c>
      <c r="Q18" s="9">
        <f>N16/(B7-2)</f>
        <v>6.258943226682838E-4</v>
      </c>
    </row>
    <row r="19" spans="8:17">
      <c r="I19" s="4" t="s">
        <v>18</v>
      </c>
      <c r="K19">
        <f>K16/H16</f>
        <v>-0.79927091746995305</v>
      </c>
      <c r="P19" t="s">
        <v>26</v>
      </c>
      <c r="Q19" s="9">
        <f>(J16-K19*K16)/(B7-2)</f>
        <v>6.2589432266827816E-4</v>
      </c>
    </row>
    <row r="20" spans="8:17">
      <c r="I20" s="4" t="s">
        <v>19</v>
      </c>
      <c r="K20">
        <f>F16-K19*E16</f>
        <v>4.996523483235924</v>
      </c>
      <c r="M20" t="s">
        <v>46</v>
      </c>
      <c r="Q20" s="9">
        <f>SQRT(Q19)</f>
        <v>2.5017880059435057E-2</v>
      </c>
    </row>
    <row r="21" spans="8:17">
      <c r="J21" t="s">
        <v>28</v>
      </c>
    </row>
    <row r="22" spans="8:17">
      <c r="J22" t="s">
        <v>27</v>
      </c>
    </row>
    <row r="24" spans="8:17">
      <c r="J24" t="s">
        <v>42</v>
      </c>
      <c r="M24">
        <f>B7</f>
        <v>8</v>
      </c>
    </row>
    <row r="25" spans="8:17">
      <c r="J25" t="s">
        <v>41</v>
      </c>
      <c r="K25" s="3"/>
      <c r="M25" s="1">
        <v>2.4470000000000001</v>
      </c>
    </row>
    <row r="26" spans="8:17">
      <c r="J26" t="s">
        <v>51</v>
      </c>
    </row>
    <row r="28" spans="8:17">
      <c r="J28" t="s">
        <v>49</v>
      </c>
      <c r="M28" s="9">
        <f>K16/SQRT(H16*J16)</f>
        <v>-0.99677218970958315</v>
      </c>
    </row>
    <row r="29" spans="8:17">
      <c r="J29" t="s">
        <v>50</v>
      </c>
      <c r="M29" s="9">
        <f>M28*M28</f>
        <v>0.99355479817843717</v>
      </c>
    </row>
    <row r="33" spans="1:20">
      <c r="J33" s="11" t="s">
        <v>48</v>
      </c>
      <c r="K33" s="11"/>
    </row>
    <row r="34" spans="1:20">
      <c r="J34" s="11"/>
      <c r="K34" s="11" t="s">
        <v>47</v>
      </c>
    </row>
    <row r="36" spans="1:20">
      <c r="A36" t="s">
        <v>35</v>
      </c>
      <c r="C36" t="s">
        <v>0</v>
      </c>
      <c r="E36" t="s">
        <v>3</v>
      </c>
      <c r="O36" t="s">
        <v>52</v>
      </c>
      <c r="R36" s="6" t="s">
        <v>32</v>
      </c>
      <c r="S36" s="6" t="s">
        <v>33</v>
      </c>
      <c r="T36" s="6" t="s">
        <v>38</v>
      </c>
    </row>
    <row r="37" spans="1:20">
      <c r="C37" s="1">
        <v>1000</v>
      </c>
      <c r="E37">
        <f>LOG10(C37)</f>
        <v>3</v>
      </c>
      <c r="G37">
        <f>E37-E$16</f>
        <v>-0.32660625688767198</v>
      </c>
      <c r="H37">
        <f>G37*G37</f>
        <v>0.10667164703817597</v>
      </c>
      <c r="L37">
        <f>$K$19*E37+$K$20</f>
        <v>2.5987107308260651</v>
      </c>
      <c r="O37" s="9">
        <f xml:space="preserve"> SQRT($Q$18*(1/$B$7+H37/$H$16))</f>
        <v>1.2325321160309035E-2</v>
      </c>
      <c r="P37" s="2">
        <f>L37-$M$25*O37</f>
        <v>2.5685506699467888</v>
      </c>
      <c r="Q37" s="2">
        <f>L37+$M$25*O37</f>
        <v>2.6288707917053413</v>
      </c>
      <c r="R37" s="9">
        <f t="shared" ref="R37:S39" si="14">10^P37</f>
        <v>370.29740616859243</v>
      </c>
      <c r="S37" s="9">
        <f t="shared" si="14"/>
        <v>425.47181086725266</v>
      </c>
      <c r="T37" s="9">
        <f>10^L37</f>
        <v>396.92708141672284</v>
      </c>
    </row>
    <row r="38" spans="1:20">
      <c r="C38" s="1">
        <v>100</v>
      </c>
      <c r="E38">
        <f>LOG10(C38)</f>
        <v>2</v>
      </c>
      <c r="G38">
        <f>E38-E$16</f>
        <v>-1.326606256887672</v>
      </c>
      <c r="H38">
        <f>G38*G38</f>
        <v>1.7598841608135198</v>
      </c>
      <c r="L38">
        <f>$K$19*E38+$K$20</f>
        <v>3.3979816482960179</v>
      </c>
      <c r="O38" s="9">
        <f xml:space="preserve"> SQRT($Q$18*(1/$B$7+H38/$H$16))</f>
        <v>3.5968964695908046E-2</v>
      </c>
      <c r="P38" s="2">
        <f>L38-$M$25*O38</f>
        <v>3.3099655916851307</v>
      </c>
      <c r="Q38" s="2">
        <f>L38+$M$25*O38</f>
        <v>3.4859977049069051</v>
      </c>
      <c r="R38" s="9">
        <f t="shared" si="14"/>
        <v>2041.5761881147371</v>
      </c>
      <c r="S38" s="9">
        <f t="shared" si="14"/>
        <v>3061.9472523371091</v>
      </c>
      <c r="T38" s="9">
        <f>10^L38</f>
        <v>2500.2397084349318</v>
      </c>
    </row>
    <row r="39" spans="1:20">
      <c r="C39" s="1">
        <v>10</v>
      </c>
      <c r="E39">
        <f>LOG10(C39)</f>
        <v>1</v>
      </c>
      <c r="G39">
        <f>E39-E$16</f>
        <v>-2.326606256887672</v>
      </c>
      <c r="H39">
        <f>G39*G39</f>
        <v>5.4130966745888642</v>
      </c>
      <c r="L39">
        <f>$K$19*E39+$K$20</f>
        <v>4.1972525657659707</v>
      </c>
      <c r="O39" s="9">
        <f xml:space="preserve"> SQRT($Q$18*(1/$B$7+H39/$H$16))</f>
        <v>6.178182492739516E-2</v>
      </c>
      <c r="P39" s="2">
        <f>L39-$M$25*O39</f>
        <v>4.0460724401686345</v>
      </c>
      <c r="Q39" s="2">
        <f>L39+$M$25*O39</f>
        <v>4.3484326913633069</v>
      </c>
      <c r="R39" s="9">
        <f t="shared" si="14"/>
        <v>11119.171792135292</v>
      </c>
      <c r="S39" s="9">
        <f t="shared" si="14"/>
        <v>22306.564649333624</v>
      </c>
      <c r="T39" s="9">
        <f>10^L39</f>
        <v>15748.984869772168</v>
      </c>
    </row>
    <row r="40" spans="1:20">
      <c r="C40" s="1">
        <v>1</v>
      </c>
      <c r="E40">
        <f>LOG10(C40)</f>
        <v>0</v>
      </c>
      <c r="G40">
        <f>E40-E$16</f>
        <v>-3.326606256887672</v>
      </c>
      <c r="H40">
        <f>G40*G40</f>
        <v>11.066309188364208</v>
      </c>
      <c r="L40">
        <f>$K$19*E40+$K$20</f>
        <v>4.996523483235924</v>
      </c>
      <c r="O40" s="9">
        <f xml:space="preserve"> SQRT($Q$18*(1/$B$7+H40/$H$16))</f>
        <v>8.7872612069382808E-2</v>
      </c>
      <c r="P40" s="2">
        <f>L40-$M$25*O40</f>
        <v>4.781499201502144</v>
      </c>
      <c r="Q40" s="2">
        <f>L40+$M$25*O40</f>
        <v>5.211547764969704</v>
      </c>
      <c r="R40" s="9">
        <f t="shared" ref="R40" si="15">10^P40</f>
        <v>60464.323964107825</v>
      </c>
      <c r="S40" s="9">
        <f t="shared" ref="S40" si="16">10^Q40</f>
        <v>162760.0314012983</v>
      </c>
      <c r="T40" s="9">
        <f>10^L40</f>
        <v>99202.697881945045</v>
      </c>
    </row>
    <row r="42" spans="1:20" s="1" customFormat="1">
      <c r="R42" s="8"/>
      <c r="S42" s="8"/>
      <c r="T42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G31" sqref="G31"/>
    </sheetView>
  </sheetViews>
  <sheetFormatPr defaultRowHeight="15"/>
  <cols>
    <col min="4" max="4" width="9.140625" style="10"/>
  </cols>
  <sheetData>
    <row r="1" spans="1:4">
      <c r="A1" t="s">
        <v>53</v>
      </c>
    </row>
    <row r="3" spans="1:4">
      <c r="B3" t="s">
        <v>56</v>
      </c>
    </row>
    <row r="4" spans="1:4">
      <c r="B4" t="s">
        <v>54</v>
      </c>
      <c r="D4" s="10" t="s">
        <v>57</v>
      </c>
    </row>
    <row r="5" spans="1:4">
      <c r="B5" t="s">
        <v>55</v>
      </c>
    </row>
    <row r="6" spans="1:4">
      <c r="B6">
        <v>1</v>
      </c>
      <c r="D6" s="10">
        <v>12.706</v>
      </c>
    </row>
    <row r="7" spans="1:4">
      <c r="B7">
        <v>2</v>
      </c>
      <c r="D7" s="10">
        <v>4.3029999999999999</v>
      </c>
    </row>
    <row r="8" spans="1:4">
      <c r="B8">
        <v>3</v>
      </c>
      <c r="D8" s="10">
        <v>3.1819999999999999</v>
      </c>
    </row>
    <row r="9" spans="1:4">
      <c r="B9">
        <v>4</v>
      </c>
      <c r="D9" s="10">
        <v>2.7759999999999998</v>
      </c>
    </row>
    <row r="10" spans="1:4">
      <c r="B10">
        <v>5</v>
      </c>
      <c r="D10" s="10">
        <v>2.5710000000000002</v>
      </c>
    </row>
    <row r="11" spans="1:4">
      <c r="B11">
        <v>6</v>
      </c>
      <c r="D11" s="10">
        <v>2.4470000000000001</v>
      </c>
    </row>
    <row r="12" spans="1:4">
      <c r="B12">
        <v>7</v>
      </c>
      <c r="D12" s="10">
        <v>2.3650000000000002</v>
      </c>
    </row>
    <row r="13" spans="1:4">
      <c r="B13">
        <v>8</v>
      </c>
      <c r="D13" s="10">
        <v>2.306</v>
      </c>
    </row>
    <row r="14" spans="1:4">
      <c r="B14">
        <v>9</v>
      </c>
      <c r="D14" s="10">
        <v>2.262</v>
      </c>
    </row>
    <row r="15" spans="1:4">
      <c r="B15">
        <v>10</v>
      </c>
      <c r="D15" s="10">
        <v>2.2280000000000002</v>
      </c>
    </row>
    <row r="16" spans="1:4">
      <c r="B16">
        <v>11</v>
      </c>
      <c r="D16" s="10">
        <v>2.2010000000000001</v>
      </c>
    </row>
    <row r="17" spans="2:4">
      <c r="B17">
        <v>12</v>
      </c>
      <c r="D17" s="10">
        <v>2.1789999999999998</v>
      </c>
    </row>
    <row r="18" spans="2:4">
      <c r="B18">
        <v>13</v>
      </c>
      <c r="D18" s="10">
        <v>2.16</v>
      </c>
    </row>
    <row r="19" spans="2:4">
      <c r="B19">
        <v>14</v>
      </c>
      <c r="D19" s="10">
        <v>2.145</v>
      </c>
    </row>
    <row r="20" spans="2:4">
      <c r="B20">
        <v>15</v>
      </c>
      <c r="D20" s="10">
        <v>2.1309999999999998</v>
      </c>
    </row>
    <row r="21" spans="2:4">
      <c r="B21">
        <v>16</v>
      </c>
      <c r="D21" s="10">
        <v>2.12</v>
      </c>
    </row>
    <row r="22" spans="2:4">
      <c r="B22">
        <v>17</v>
      </c>
      <c r="D22" s="10">
        <v>2.11</v>
      </c>
    </row>
    <row r="23" spans="2:4">
      <c r="B23">
        <v>18</v>
      </c>
      <c r="D23" s="10">
        <v>2.101</v>
      </c>
    </row>
    <row r="24" spans="2:4">
      <c r="B24">
        <v>19</v>
      </c>
      <c r="D24" s="10">
        <v>2.093</v>
      </c>
    </row>
    <row r="25" spans="2:4">
      <c r="B25">
        <v>20</v>
      </c>
      <c r="D25" s="10">
        <v>2.0859999999999999</v>
      </c>
    </row>
    <row r="26" spans="2:4">
      <c r="B26">
        <v>30</v>
      </c>
      <c r="D26" s="10">
        <v>2.0419999999999998</v>
      </c>
    </row>
    <row r="27" spans="2:4">
      <c r="B27">
        <v>40</v>
      </c>
      <c r="D27" s="10">
        <v>2.0209999999999999</v>
      </c>
    </row>
    <row r="28" spans="2:4">
      <c r="B28">
        <v>60</v>
      </c>
      <c r="D28" s="10">
        <v>2</v>
      </c>
    </row>
    <row r="29" spans="2:4">
      <c r="B29">
        <v>120</v>
      </c>
      <c r="D29" s="10">
        <v>1.98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Log-Log</vt:lpstr>
      <vt:lpstr>t Values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Wood</dc:creator>
  <cp:lastModifiedBy>Gerry Wood</cp:lastModifiedBy>
  <dcterms:created xsi:type="dcterms:W3CDTF">2015-01-17T19:29:43Z</dcterms:created>
  <dcterms:modified xsi:type="dcterms:W3CDTF">2015-01-18T05:15:54Z</dcterms:modified>
</cp:coreProperties>
</file>